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Eric\Documents\MEGAsync\blog\ILcalculation\"/>
    </mc:Choice>
  </mc:AlternateContent>
  <xr:revisionPtr revIDLastSave="0" documentId="13_ncr:1_{44CA2276-0771-43C6-A4E6-500770A699F7}" xr6:coauthVersionLast="47" xr6:coauthVersionMax="47" xr10:uidLastSave="{00000000-0000-0000-0000-000000000000}"/>
  <bookViews>
    <workbookView xWindow="31485" yWindow="930" windowWidth="26325" windowHeight="13830" xr2:uid="{CC95FF0F-B3CA-4160-8C2A-68423E4D3EA4}"/>
  </bookViews>
  <sheets>
    <sheet name="RangePnL" sheetId="2" r:id="rId1"/>
  </sheets>
  <definedNames>
    <definedName name="solver_adj" localSheetId="0" hidden="1">RangePnL!$Q$33</definedName>
    <definedName name="solver_cvg" localSheetId="0" hidden="1">0.0001</definedName>
    <definedName name="solver_drv" localSheetId="0" hidden="1">1</definedName>
    <definedName name="solver_eng" localSheetId="0" hidden="1">1</definedName>
    <definedName name="solver_est" localSheetId="0" hidden="1">1</definedName>
    <definedName name="solver_itr" localSheetId="0" hidden="1">2147483647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1</definedName>
    <definedName name="solver_nod" localSheetId="0" hidden="1">2147483647</definedName>
    <definedName name="solver_num" localSheetId="0" hidden="1">0</definedName>
    <definedName name="solver_nwt" localSheetId="0" hidden="1">1</definedName>
    <definedName name="solver_opt" localSheetId="0" hidden="1">RangePnL!$R$37</definedName>
    <definedName name="solver_pre" localSheetId="0" hidden="1">0.000001</definedName>
    <definedName name="solver_rbv" localSheetId="0" hidden="1">1</definedName>
    <definedName name="solver_rlx" localSheetId="0" hidden="1">2</definedName>
    <definedName name="solver_rsd" localSheetId="0" hidden="1">0</definedName>
    <definedName name="solver_scl" localSheetId="0" hidden="1">1</definedName>
    <definedName name="solver_sho" localSheetId="0" hidden="1">2</definedName>
    <definedName name="solver_ssz" localSheetId="0" hidden="1">100</definedName>
    <definedName name="solver_tim" localSheetId="0" hidden="1">2147483647</definedName>
    <definedName name="solver_tol" localSheetId="0" hidden="1">0.01</definedName>
    <definedName name="solver_typ" localSheetId="0" hidden="1">3</definedName>
    <definedName name="solver_val" localSheetId="0" hidden="1">0</definedName>
    <definedName name="solver_ver" localSheetId="0" hidden="1">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5" i="2" l="1"/>
  <c r="A19" i="2"/>
  <c r="B19" i="2" l="1"/>
  <c r="A18" i="2"/>
  <c r="C19" i="2"/>
  <c r="A20" i="2"/>
  <c r="K19" i="2" l="1"/>
  <c r="O19" i="2"/>
  <c r="C18" i="2"/>
  <c r="A17" i="2"/>
  <c r="B17" i="2" s="1"/>
  <c r="B18" i="2"/>
  <c r="C20" i="2"/>
  <c r="B20" i="2"/>
  <c r="A21" i="2"/>
  <c r="K20" i="2" l="1"/>
  <c r="O20" i="2"/>
  <c r="K17" i="2"/>
  <c r="O17" i="2"/>
  <c r="K18" i="2"/>
  <c r="O18" i="2"/>
  <c r="A16" i="2"/>
  <c r="C17" i="2"/>
  <c r="C21" i="2"/>
  <c r="B21" i="2"/>
  <c r="A22" i="2"/>
  <c r="K21" i="2" l="1"/>
  <c r="O21" i="2"/>
  <c r="B16" i="2"/>
  <c r="C16" i="2"/>
  <c r="A15" i="2"/>
  <c r="C15" i="2" s="1"/>
  <c r="C22" i="2"/>
  <c r="B22" i="2"/>
  <c r="A23" i="2"/>
  <c r="K22" i="2" l="1"/>
  <c r="O22" i="2"/>
  <c r="K16" i="2"/>
  <c r="O16" i="2"/>
  <c r="A14" i="2"/>
  <c r="B15" i="2"/>
  <c r="C23" i="2"/>
  <c r="B23" i="2"/>
  <c r="A24" i="2"/>
  <c r="K23" i="2" l="1"/>
  <c r="O23" i="2"/>
  <c r="K15" i="2"/>
  <c r="O15" i="2"/>
  <c r="C14" i="2"/>
  <c r="B14" i="2"/>
  <c r="O14" i="2" s="1"/>
  <c r="A13" i="2"/>
  <c r="B13" i="2" s="1"/>
  <c r="C24" i="2"/>
  <c r="B24" i="2"/>
  <c r="D15" i="2"/>
  <c r="E15" i="2"/>
  <c r="A25" i="2"/>
  <c r="K13" i="2" l="1"/>
  <c r="O13" i="2"/>
  <c r="E14" i="2"/>
  <c r="K24" i="2"/>
  <c r="O24" i="2"/>
  <c r="K14" i="2"/>
  <c r="D14" i="2"/>
  <c r="C13" i="2"/>
  <c r="A12" i="2"/>
  <c r="B12" i="2" s="1"/>
  <c r="G15" i="2"/>
  <c r="E13" i="2"/>
  <c r="C25" i="2"/>
  <c r="B25" i="2"/>
  <c r="D16" i="2"/>
  <c r="E16" i="2"/>
  <c r="D13" i="2"/>
  <c r="A26" i="2"/>
  <c r="K12" i="2" l="1"/>
  <c r="O12" i="2"/>
  <c r="K25" i="2"/>
  <c r="O25" i="2"/>
  <c r="G14" i="2"/>
  <c r="G13" i="2"/>
  <c r="C12" i="2"/>
  <c r="A11" i="2"/>
  <c r="B11" i="2" s="1"/>
  <c r="G16" i="2"/>
  <c r="E12" i="2"/>
  <c r="C26" i="2"/>
  <c r="B26" i="2"/>
  <c r="D17" i="2"/>
  <c r="E17" i="2"/>
  <c r="D12" i="2"/>
  <c r="A27" i="2"/>
  <c r="K11" i="2" l="1"/>
  <c r="O11" i="2"/>
  <c r="K26" i="2"/>
  <c r="O26" i="2"/>
  <c r="C11" i="2"/>
  <c r="A10" i="2"/>
  <c r="A9" i="2" s="1"/>
  <c r="G12" i="2"/>
  <c r="G17" i="2"/>
  <c r="E11" i="2"/>
  <c r="B10" i="2"/>
  <c r="C27" i="2"/>
  <c r="B27" i="2"/>
  <c r="D18" i="2"/>
  <c r="E18" i="2"/>
  <c r="D11" i="2"/>
  <c r="A28" i="2"/>
  <c r="E19" i="2"/>
  <c r="K10" i="2" l="1"/>
  <c r="O10" i="2"/>
  <c r="K27" i="2"/>
  <c r="O27" i="2"/>
  <c r="C10" i="2"/>
  <c r="G11" i="2"/>
  <c r="E10" i="2"/>
  <c r="B9" i="2"/>
  <c r="C28" i="2"/>
  <c r="B28" i="2"/>
  <c r="D27" i="2"/>
  <c r="E27" i="2"/>
  <c r="D10" i="2"/>
  <c r="C9" i="2"/>
  <c r="D3" i="2"/>
  <c r="D19" i="2"/>
  <c r="J11" i="2" s="1"/>
  <c r="D4" i="2"/>
  <c r="G18" i="2"/>
  <c r="A29" i="2"/>
  <c r="K9" i="2" l="1"/>
  <c r="O9" i="2"/>
  <c r="J10" i="2"/>
  <c r="K28" i="2"/>
  <c r="O28" i="2"/>
  <c r="J27" i="2"/>
  <c r="L10" i="2"/>
  <c r="J19" i="2"/>
  <c r="J15" i="2"/>
  <c r="J16" i="2"/>
  <c r="J13" i="2"/>
  <c r="J14" i="2"/>
  <c r="J12" i="2"/>
  <c r="J17" i="2"/>
  <c r="J18" i="2"/>
  <c r="L14" i="2"/>
  <c r="L13" i="2"/>
  <c r="L12" i="2"/>
  <c r="L11" i="2"/>
  <c r="L9" i="2"/>
  <c r="L29" i="2"/>
  <c r="L19" i="2"/>
  <c r="L18" i="2"/>
  <c r="L20" i="2"/>
  <c r="L17" i="2"/>
  <c r="L21" i="2"/>
  <c r="L16" i="2"/>
  <c r="L22" i="2"/>
  <c r="L15" i="2"/>
  <c r="L23" i="2"/>
  <c r="L24" i="2"/>
  <c r="L25" i="2"/>
  <c r="L26" i="2"/>
  <c r="L27" i="2"/>
  <c r="G10" i="2"/>
  <c r="L28" i="2"/>
  <c r="G27" i="2"/>
  <c r="E9" i="2"/>
  <c r="C29" i="2"/>
  <c r="B29" i="2"/>
  <c r="I27" i="2"/>
  <c r="D28" i="2"/>
  <c r="J28" i="2" s="1"/>
  <c r="E28" i="2"/>
  <c r="D20" i="2"/>
  <c r="J20" i="2" s="1"/>
  <c r="E20" i="2"/>
  <c r="D9" i="2"/>
  <c r="J9" i="2" s="1"/>
  <c r="G19" i="2"/>
  <c r="F14" i="2"/>
  <c r="F27" i="2"/>
  <c r="F21" i="2"/>
  <c r="F10" i="2"/>
  <c r="F24" i="2"/>
  <c r="F20" i="2"/>
  <c r="F15" i="2"/>
  <c r="F28" i="2"/>
  <c r="F22" i="2"/>
  <c r="F17" i="2"/>
  <c r="F13" i="2"/>
  <c r="F9" i="2"/>
  <c r="F18" i="2"/>
  <c r="F16" i="2"/>
  <c r="F29" i="2"/>
  <c r="F23" i="2"/>
  <c r="F11" i="2"/>
  <c r="F26" i="2"/>
  <c r="F12" i="2"/>
  <c r="F25" i="2"/>
  <c r="F19" i="2"/>
  <c r="N10" i="2" s="1"/>
  <c r="I17" i="2"/>
  <c r="I18" i="2"/>
  <c r="I19" i="2"/>
  <c r="N9" i="2" l="1"/>
  <c r="N19" i="2"/>
  <c r="N18" i="2"/>
  <c r="N17" i="2"/>
  <c r="N20" i="2"/>
  <c r="N21" i="2"/>
  <c r="N22" i="2"/>
  <c r="N16" i="2"/>
  <c r="N15" i="2"/>
  <c r="N23" i="2"/>
  <c r="N24" i="2"/>
  <c r="N14" i="2"/>
  <c r="N13" i="2"/>
  <c r="N12" i="2"/>
  <c r="N25" i="2"/>
  <c r="N26" i="2"/>
  <c r="N11" i="2"/>
  <c r="K29" i="2"/>
  <c r="N29" i="2" s="1"/>
  <c r="O29" i="2"/>
  <c r="N28" i="2"/>
  <c r="N27" i="2"/>
  <c r="M14" i="2"/>
  <c r="M13" i="2"/>
  <c r="M12" i="2"/>
  <c r="M11" i="2"/>
  <c r="M10" i="2"/>
  <c r="M9" i="2"/>
  <c r="M29" i="2"/>
  <c r="M19" i="2"/>
  <c r="M20" i="2"/>
  <c r="M18" i="2"/>
  <c r="M17" i="2"/>
  <c r="M21" i="2"/>
  <c r="M22" i="2"/>
  <c r="M16" i="2"/>
  <c r="M23" i="2"/>
  <c r="M15" i="2"/>
  <c r="M24" i="2"/>
  <c r="M25" i="2"/>
  <c r="M26" i="2"/>
  <c r="M27" i="2"/>
  <c r="M28" i="2"/>
  <c r="H18" i="2"/>
  <c r="H27" i="2"/>
  <c r="I28" i="2"/>
  <c r="G20" i="2"/>
  <c r="H20" i="2" s="1"/>
  <c r="G28" i="2"/>
  <c r="H28" i="2" s="1"/>
  <c r="G9" i="2"/>
  <c r="H9" i="2" s="1"/>
  <c r="D29" i="2"/>
  <c r="J29" i="2" s="1"/>
  <c r="E29" i="2"/>
  <c r="D21" i="2"/>
  <c r="J21" i="2" s="1"/>
  <c r="E21" i="2"/>
  <c r="H19" i="2"/>
  <c r="H17" i="2"/>
  <c r="I20" i="2"/>
  <c r="I9" i="2"/>
  <c r="G29" i="2" l="1"/>
  <c r="H29" i="2" s="1"/>
  <c r="I29" i="2"/>
  <c r="D22" i="2"/>
  <c r="J22" i="2" s="1"/>
  <c r="E22" i="2"/>
  <c r="G21" i="2"/>
  <c r="H21" i="2" s="1"/>
  <c r="I21" i="2"/>
  <c r="I10" i="2"/>
  <c r="H10" i="2"/>
  <c r="G22" i="2" l="1"/>
  <c r="H22" i="2" s="1"/>
  <c r="D23" i="2"/>
  <c r="J23" i="2" s="1"/>
  <c r="E23" i="2"/>
  <c r="I22" i="2"/>
  <c r="H11" i="2"/>
  <c r="I11" i="2"/>
  <c r="G23" i="2" l="1"/>
  <c r="H23" i="2" s="1"/>
  <c r="D24" i="2"/>
  <c r="J24" i="2" s="1"/>
  <c r="E24" i="2"/>
  <c r="I23" i="2"/>
  <c r="I12" i="2"/>
  <c r="H12" i="2"/>
  <c r="G24" i="2" l="1"/>
  <c r="H24" i="2" s="1"/>
  <c r="D25" i="2"/>
  <c r="J25" i="2" s="1"/>
  <c r="E25" i="2"/>
  <c r="I24" i="2"/>
  <c r="I13" i="2"/>
  <c r="H13" i="2"/>
  <c r="G25" i="2" l="1"/>
  <c r="H25" i="2" s="1"/>
  <c r="D26" i="2"/>
  <c r="J26" i="2" s="1"/>
  <c r="E26" i="2"/>
  <c r="I25" i="2"/>
  <c r="H14" i="2"/>
  <c r="I14" i="2"/>
  <c r="G26" i="2" l="1"/>
  <c r="H26" i="2" s="1"/>
  <c r="I26" i="2"/>
  <c r="I15" i="2"/>
  <c r="H15" i="2"/>
  <c r="I16" i="2" l="1"/>
  <c r="H16" i="2"/>
</calcChain>
</file>

<file path=xl/sharedStrings.xml><?xml version="1.0" encoding="utf-8"?>
<sst xmlns="http://schemas.openxmlformats.org/spreadsheetml/2006/main" count="27" uniqueCount="27">
  <si>
    <t>StartPrice</t>
  </si>
  <si>
    <t>Pool</t>
  </si>
  <si>
    <t>price%change</t>
  </si>
  <si>
    <t>liquidity</t>
  </si>
  <si>
    <t>initPosition</t>
  </si>
  <si>
    <t>price</t>
  </si>
  <si>
    <t>sqrtPrice</t>
  </si>
  <si>
    <t>ETH</t>
  </si>
  <si>
    <t>USDC</t>
  </si>
  <si>
    <t>init  Token</t>
  </si>
  <si>
    <t>Init Dai</t>
  </si>
  <si>
    <t>stepSize</t>
  </si>
  <si>
    <t>sqrt(k)</t>
  </si>
  <si>
    <t>TopazBlue</t>
  </si>
  <si>
    <t>LP's Pool Position</t>
  </si>
  <si>
    <t>Formula 2</t>
  </si>
  <si>
    <t>(sqrtp-sqrtp0)</t>
  </si>
  <si>
    <t>Formula 1</t>
  </si>
  <si>
    <t>Formula 3</t>
  </si>
  <si>
    <t>Formula 4</t>
  </si>
  <si>
    <t>pnl/mkval0</t>
  </si>
  <si>
    <t>adjust these and note the graph does not change</t>
  </si>
  <si>
    <t>init mktValue</t>
  </si>
  <si>
    <t>pnl (usd)</t>
  </si>
  <si>
    <t>Market Value (usd)</t>
  </si>
  <si>
    <t>% of mkval0</t>
  </si>
  <si>
    <t>my favorite formula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</si>
</sst>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#,##0;[Red]#,##0"/>
    <numFmt numFmtId="165" formatCode="###0;[Red]###0"/>
    <numFmt numFmtId="166" formatCode="0%;[Red]\-0%"/>
    <numFmt numFmtId="167" formatCode="#,##0.0;[Red]#,##0.0"/>
    <numFmt numFmtId="168" formatCode="0.00%;[Red]\-0.00%"/>
    <numFmt numFmtId="169" formatCode="#,##0.00;[Red]#,##0.00"/>
    <numFmt numFmtId="171" formatCode="#,##0.000;[Red]#,##0.000"/>
    <numFmt numFmtId="173" formatCode="0.0000%;[Red]\-0.0000%"/>
  </numFmts>
  <fonts count="4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61">
    <xf numFmtId="0" fontId="0" fillId="0" borderId="0" xfId="0"/>
    <xf numFmtId="164" fontId="2" fillId="0" borderId="0" xfId="0" applyNumberFormat="1" applyFont="1"/>
    <xf numFmtId="165" fontId="2" fillId="0" borderId="0" xfId="0" applyNumberFormat="1" applyFont="1"/>
    <xf numFmtId="0" fontId="2" fillId="0" borderId="0" xfId="0" applyFont="1" applyAlignment="1">
      <alignment horizontal="right"/>
    </xf>
    <xf numFmtId="167" fontId="2" fillId="0" borderId="0" xfId="0" applyNumberFormat="1" applyFont="1"/>
    <xf numFmtId="164" fontId="2" fillId="0" borderId="3" xfId="0" applyNumberFormat="1" applyFont="1" applyBorder="1"/>
    <xf numFmtId="164" fontId="2" fillId="0" borderId="5" xfId="0" applyNumberFormat="1" applyFont="1" applyBorder="1"/>
    <xf numFmtId="164" fontId="2" fillId="0" borderId="6" xfId="0" applyNumberFormat="1" applyFont="1" applyBorder="1"/>
    <xf numFmtId="0" fontId="2" fillId="0" borderId="0" xfId="0" applyFont="1" applyBorder="1" applyAlignment="1">
      <alignment horizontal="right"/>
    </xf>
    <xf numFmtId="164" fontId="2" fillId="0" borderId="4" xfId="0" applyNumberFormat="1" applyFont="1" applyBorder="1"/>
    <xf numFmtId="164" fontId="2" fillId="0" borderId="7" xfId="0" applyNumberFormat="1" applyFont="1" applyBorder="1"/>
    <xf numFmtId="0" fontId="0" fillId="0" borderId="1" xfId="0" applyBorder="1"/>
    <xf numFmtId="0" fontId="0" fillId="0" borderId="5" xfId="0" applyBorder="1"/>
    <xf numFmtId="0" fontId="2" fillId="0" borderId="3" xfId="0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165" fontId="2" fillId="0" borderId="3" xfId="0" applyNumberFormat="1" applyFont="1" applyBorder="1"/>
    <xf numFmtId="165" fontId="2" fillId="0" borderId="5" xfId="0" applyNumberFormat="1" applyFont="1" applyBorder="1"/>
    <xf numFmtId="0" fontId="2" fillId="0" borderId="4" xfId="0" applyFont="1" applyFill="1" applyBorder="1" applyAlignment="1">
      <alignment horizontal="right"/>
    </xf>
    <xf numFmtId="164" fontId="2" fillId="0" borderId="0" xfId="0" applyNumberFormat="1" applyFont="1" applyBorder="1"/>
    <xf numFmtId="165" fontId="2" fillId="0" borderId="4" xfId="0" applyNumberFormat="1" applyFont="1" applyBorder="1"/>
    <xf numFmtId="165" fontId="2" fillId="0" borderId="7" xfId="0" applyNumberFormat="1" applyFont="1" applyBorder="1"/>
    <xf numFmtId="0" fontId="2" fillId="0" borderId="8" xfId="0" applyFont="1" applyBorder="1" applyAlignment="1">
      <alignment horizontal="right"/>
    </xf>
    <xf numFmtId="165" fontId="2" fillId="0" borderId="8" xfId="0" applyNumberFormat="1" applyFont="1" applyBorder="1"/>
    <xf numFmtId="165" fontId="2" fillId="0" borderId="9" xfId="0" applyNumberFormat="1" applyFont="1" applyBorder="1"/>
    <xf numFmtId="166" fontId="3" fillId="0" borderId="0" xfId="1" applyNumberFormat="1" applyFont="1" applyFill="1"/>
    <xf numFmtId="164" fontId="3" fillId="0" borderId="10" xfId="0" applyNumberFormat="1" applyFont="1" applyFill="1" applyBorder="1"/>
    <xf numFmtId="167" fontId="3" fillId="0" borderId="11" xfId="0" applyNumberFormat="1" applyFont="1" applyFill="1" applyBorder="1"/>
    <xf numFmtId="166" fontId="3" fillId="0" borderId="11" xfId="1" applyNumberFormat="1" applyFont="1" applyFill="1" applyBorder="1"/>
    <xf numFmtId="165" fontId="3" fillId="0" borderId="12" xfId="0" applyNumberFormat="1" applyFont="1" applyFill="1" applyBorder="1"/>
    <xf numFmtId="164" fontId="3" fillId="0" borderId="13" xfId="0" applyNumberFormat="1" applyFont="1" applyFill="1" applyBorder="1"/>
    <xf numFmtId="164" fontId="3" fillId="0" borderId="12" xfId="0" applyNumberFormat="1" applyFont="1" applyFill="1" applyBorder="1"/>
    <xf numFmtId="164" fontId="3" fillId="0" borderId="11" xfId="0" applyNumberFormat="1" applyFont="1" applyFill="1" applyBorder="1"/>
    <xf numFmtId="165" fontId="3" fillId="0" borderId="13" xfId="0" applyNumberFormat="1" applyFont="1" applyFill="1" applyBorder="1"/>
    <xf numFmtId="165" fontId="3" fillId="0" borderId="14" xfId="0" applyNumberFormat="1" applyFont="1" applyFill="1" applyBorder="1"/>
    <xf numFmtId="0" fontId="2" fillId="0" borderId="8" xfId="0" quotePrefix="1" applyFont="1" applyBorder="1" applyAlignment="1">
      <alignment horizontal="right"/>
    </xf>
    <xf numFmtId="0" fontId="2" fillId="0" borderId="3" xfId="0" applyFont="1" applyFill="1" applyBorder="1" applyAlignment="1">
      <alignment horizontal="right"/>
    </xf>
    <xf numFmtId="0" fontId="2" fillId="0" borderId="4" xfId="0" quotePrefix="1" applyFont="1" applyFill="1" applyBorder="1" applyAlignment="1">
      <alignment horizontal="right"/>
    </xf>
    <xf numFmtId="168" fontId="2" fillId="0" borderId="3" xfId="0" applyNumberFormat="1" applyFont="1" applyBorder="1"/>
    <xf numFmtId="168" fontId="2" fillId="0" borderId="5" xfId="0" applyNumberFormat="1" applyFont="1" applyBorder="1"/>
    <xf numFmtId="168" fontId="2" fillId="3" borderId="4" xfId="0" applyNumberFormat="1" applyFont="1" applyFill="1" applyBorder="1"/>
    <xf numFmtId="168" fontId="2" fillId="3" borderId="7" xfId="0" applyNumberFormat="1" applyFont="1" applyFill="1" applyBorder="1"/>
    <xf numFmtId="168" fontId="2" fillId="0" borderId="12" xfId="0" applyNumberFormat="1" applyFont="1" applyBorder="1"/>
    <xf numFmtId="168" fontId="2" fillId="3" borderId="15" xfId="0" applyNumberFormat="1" applyFont="1" applyFill="1" applyBorder="1"/>
    <xf numFmtId="0" fontId="0" fillId="0" borderId="0" xfId="0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64" fontId="2" fillId="4" borderId="2" xfId="0" applyNumberFormat="1" applyFont="1" applyFill="1" applyBorder="1"/>
    <xf numFmtId="164" fontId="2" fillId="4" borderId="7" xfId="0" applyNumberFormat="1" applyFont="1" applyFill="1" applyBorder="1"/>
    <xf numFmtId="0" fontId="0" fillId="0" borderId="0" xfId="0" applyFill="1" applyBorder="1"/>
    <xf numFmtId="169" fontId="2" fillId="0" borderId="0" xfId="0" applyNumberFormat="1" applyFont="1"/>
    <xf numFmtId="168" fontId="2" fillId="0" borderId="0" xfId="0" applyNumberFormat="1" applyFont="1"/>
    <xf numFmtId="171" fontId="2" fillId="0" borderId="0" xfId="0" applyNumberFormat="1" applyFont="1"/>
    <xf numFmtId="171" fontId="0" fillId="0" borderId="0" xfId="0" applyNumberFormat="1"/>
    <xf numFmtId="173" fontId="2" fillId="0" borderId="0" xfId="0" applyNumberFormat="1" applyFont="1"/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</cellXfs>
  <cellStyles count="2">
    <cellStyle name="Good" xfId="1" builtinId="2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LP Impermanent Loss as Function</a:t>
            </a:r>
            <a:r>
              <a:rPr lang="en-US" sz="1400" b="1" baseline="0"/>
              <a:t> of Price</a:t>
            </a:r>
            <a:endParaRPr lang="en-US" sz="1400" b="1"/>
          </a:p>
        </c:rich>
      </c:tx>
      <c:layout>
        <c:manualLayout>
          <c:xMode val="edge"/>
          <c:yMode val="edge"/>
          <c:x val="0.16816844676593642"/>
          <c:y val="4.206336707911510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7177582744850303"/>
          <c:y val="0.27534230096237972"/>
          <c:w val="0.79415878889064384"/>
          <c:h val="0.41442512394284048"/>
        </c:manualLayout>
      </c:layout>
      <c:lineChart>
        <c:grouping val="standard"/>
        <c:varyColors val="0"/>
        <c:ser>
          <c:idx val="0"/>
          <c:order val="0"/>
          <c:tx>
            <c:strRef>
              <c:f>RangePnL!$C$8</c:f>
              <c:strCache>
                <c:ptCount val="1"/>
                <c:pt idx="0">
                  <c:v>price%change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RangePnL!$C$9:$C$29</c:f>
              <c:numCache>
                <c:formatCode>0%;[Red]\-0%</c:formatCode>
                <c:ptCount val="21"/>
                <c:pt idx="0">
                  <c:v>-0.38608674645924101</c:v>
                </c:pt>
                <c:pt idx="1">
                  <c:v>-0.35539108378220308</c:v>
                </c:pt>
                <c:pt idx="2">
                  <c:v>-0.32316063797131311</c:v>
                </c:pt>
                <c:pt idx="3">
                  <c:v>-0.28931866986987875</c:v>
                </c:pt>
                <c:pt idx="4">
                  <c:v>-0.25378460336337261</c:v>
                </c:pt>
                <c:pt idx="5">
                  <c:v>-0.21647383353154126</c:v>
                </c:pt>
                <c:pt idx="6">
                  <c:v>-0.17729752520811826</c:v>
                </c:pt>
                <c:pt idx="7">
                  <c:v>-0.1361624014685241</c:v>
                </c:pt>
                <c:pt idx="8">
                  <c:v>-9.297052154195018E-2</c:v>
                </c:pt>
                <c:pt idx="9">
                  <c:v>-4.7619047619047672E-2</c:v>
                </c:pt>
                <c:pt idx="10">
                  <c:v>0</c:v>
                </c:pt>
                <c:pt idx="11">
                  <c:v>5.0000000000000044E-2</c:v>
                </c:pt>
                <c:pt idx="12">
                  <c:v>0.10250000000000004</c:v>
                </c:pt>
                <c:pt idx="13">
                  <c:v>0.1576249999999999</c:v>
                </c:pt>
                <c:pt idx="14">
                  <c:v>0.21550625000000023</c:v>
                </c:pt>
                <c:pt idx="15">
                  <c:v>0.27628156250000035</c:v>
                </c:pt>
                <c:pt idx="16">
                  <c:v>0.34009564062500042</c:v>
                </c:pt>
                <c:pt idx="17">
                  <c:v>0.40710042265625046</c:v>
                </c:pt>
                <c:pt idx="18">
                  <c:v>0.47745544378906302</c:v>
                </c:pt>
                <c:pt idx="19">
                  <c:v>0.55132821597851622</c:v>
                </c:pt>
                <c:pt idx="20">
                  <c:v>0.62889462677744223</c:v>
                </c:pt>
              </c:numCache>
            </c:numRef>
          </c:cat>
          <c:val>
            <c:numRef>
              <c:f>RangePnL!$O$9:$O$29</c:f>
              <c:numCache>
                <c:formatCode>0.00%;[Red]\-0.00%</c:formatCode>
                <c:ptCount val="21"/>
                <c:pt idx="0">
                  <c:v>-2.3430460301920707E-2</c:v>
                </c:pt>
                <c:pt idx="1">
                  <c:v>-1.9429052944562302E-2</c:v>
                </c:pt>
                <c:pt idx="2">
                  <c:v>-1.5717206222461647E-2</c:v>
                </c:pt>
                <c:pt idx="3">
                  <c:v>-1.2321489642507575E-2</c:v>
                </c:pt>
                <c:pt idx="4">
                  <c:v>-9.2700997868377533E-3</c:v>
                </c:pt>
                <c:pt idx="5">
                  <c:v>-6.5929490405486468E-3</c:v>
                </c:pt>
                <c:pt idx="6">
                  <c:v>-4.3217589378911113E-3</c:v>
                </c:pt>
                <c:pt idx="7">
                  <c:v>-2.4901583623731104E-3</c:v>
                </c:pt>
                <c:pt idx="8">
                  <c:v>-1.1337868480725639E-3</c:v>
                </c:pt>
                <c:pt idx="9">
                  <c:v>-2.9040324194301207E-4</c:v>
                </c:pt>
                <c:pt idx="10">
                  <c:v>0</c:v>
                </c:pt>
                <c:pt idx="11">
                  <c:v>-3.0492340404016007E-4</c:v>
                </c:pt>
                <c:pt idx="12">
                  <c:v>-1.2499999999999992E-3</c:v>
                </c:pt>
                <c:pt idx="13">
                  <c:v>-2.8826695742421799E-3</c:v>
                </c:pt>
                <c:pt idx="14">
                  <c:v>-5.2531250000000182E-3</c:v>
                </c:pt>
                <c:pt idx="15">
                  <c:v>-8.4144593029542927E-3</c:v>
                </c:pt>
                <c:pt idx="16">
                  <c:v>-1.2422820312500048E-2</c:v>
                </c:pt>
                <c:pt idx="17">
                  <c:v>-1.7337573283727009E-2</c:v>
                </c:pt>
                <c:pt idx="18">
                  <c:v>-2.3221471894531286E-2</c:v>
                </c:pt>
                <c:pt idx="19">
                  <c:v>-3.0140838042639978E-2</c:v>
                </c:pt>
                <c:pt idx="20">
                  <c:v>-3.8165750888720804E-2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3B9-4B77-8B55-E38D86950D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1619824"/>
        <c:axId val="101620656"/>
      </c:lineChart>
      <c:catAx>
        <c:axId val="10161982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Price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1620656"/>
        <c:crosses val="autoZero"/>
        <c:auto val="1"/>
        <c:lblAlgn val="ctr"/>
        <c:lblOffset val="100"/>
        <c:noMultiLvlLbl val="0"/>
      </c:catAx>
      <c:valAx>
        <c:axId val="101620656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Loss/initPoolMktVal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1619824"/>
        <c:crosses val="autoZero"/>
        <c:crossBetween val="between"/>
        <c:majorUnit val="1.0000000000000002E-2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419100</xdr:colOff>
      <xdr:row>9</xdr:row>
      <xdr:rowOff>127000</xdr:rowOff>
    </xdr:from>
    <xdr:to>
      <xdr:col>21</xdr:col>
      <xdr:colOff>444500</xdr:colOff>
      <xdr:row>23</xdr:row>
      <xdr:rowOff>127000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FF64D68E-7892-40D1-B453-4AF0DA6A2EF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7F5228-F117-41E7-8FDA-12C18DB53E0F}">
  <sheetPr codeName="Sheet2"/>
  <dimension ref="A1:W37"/>
  <sheetViews>
    <sheetView tabSelected="1" zoomScale="75" zoomScaleNormal="75" workbookViewId="0">
      <selection activeCell="H5" sqref="H5"/>
    </sheetView>
  </sheetViews>
  <sheetFormatPr defaultRowHeight="15" x14ac:dyDescent="0.25"/>
  <cols>
    <col min="1" max="2" width="12.140625" customWidth="1"/>
    <col min="3" max="3" width="13.85546875" customWidth="1"/>
    <col min="4" max="4" width="13.28515625" bestFit="1" customWidth="1"/>
    <col min="5" max="5" width="12.5703125" customWidth="1"/>
    <col min="6" max="6" width="14.42578125" customWidth="1"/>
    <col min="7" max="8" width="13.7109375" customWidth="1"/>
    <col min="9" max="9" width="10.85546875" customWidth="1"/>
    <col min="10" max="10" width="10.140625" customWidth="1"/>
    <col min="11" max="11" width="13.28515625" customWidth="1"/>
    <col min="12" max="12" width="9.5703125" customWidth="1"/>
    <col min="13" max="13" width="12" customWidth="1"/>
    <col min="14" max="14" width="12.7109375" customWidth="1"/>
    <col min="15" max="15" width="14.28515625" customWidth="1"/>
    <col min="18" max="18" width="11.5703125" customWidth="1"/>
  </cols>
  <sheetData>
    <row r="1" spans="1:15" x14ac:dyDescent="0.25">
      <c r="C1" s="11" t="s">
        <v>3</v>
      </c>
      <c r="D1" s="48">
        <v>5000</v>
      </c>
      <c r="E1" t="s">
        <v>21</v>
      </c>
    </row>
    <row r="2" spans="1:15" ht="15.75" thickBot="1" x14ac:dyDescent="0.3">
      <c r="C2" s="12" t="s">
        <v>0</v>
      </c>
      <c r="D2" s="49">
        <v>1000</v>
      </c>
    </row>
    <row r="3" spans="1:15" x14ac:dyDescent="0.25">
      <c r="C3" s="43" t="s">
        <v>9</v>
      </c>
      <c r="D3" s="18">
        <f>D1/B19</f>
        <v>158.11388300841898</v>
      </c>
    </row>
    <row r="4" spans="1:15" x14ac:dyDescent="0.25">
      <c r="C4" s="43" t="s">
        <v>10</v>
      </c>
      <c r="D4" s="18">
        <f>D1*B19</f>
        <v>158113.88300841895</v>
      </c>
    </row>
    <row r="5" spans="1:15" x14ac:dyDescent="0.25">
      <c r="C5" s="50" t="s">
        <v>22</v>
      </c>
      <c r="D5" s="1">
        <f>D4+D3*D2</f>
        <v>316227.76601683791</v>
      </c>
      <c r="O5" t="s">
        <v>26</v>
      </c>
    </row>
    <row r="6" spans="1:15" ht="15.75" thickBot="1" x14ac:dyDescent="0.3">
      <c r="A6" t="s">
        <v>11</v>
      </c>
      <c r="B6">
        <v>1.05</v>
      </c>
    </row>
    <row r="7" spans="1:15" ht="15.75" thickBot="1" x14ac:dyDescent="0.3">
      <c r="D7" s="44" t="s">
        <v>14</v>
      </c>
      <c r="E7" s="45"/>
      <c r="F7" s="46" t="s">
        <v>24</v>
      </c>
      <c r="G7" s="47"/>
      <c r="H7" s="56" t="s">
        <v>23</v>
      </c>
      <c r="I7" s="57"/>
      <c r="J7" s="57"/>
      <c r="K7" s="57"/>
      <c r="L7" s="57"/>
      <c r="M7" s="58"/>
      <c r="N7" s="59" t="s">
        <v>25</v>
      </c>
      <c r="O7" s="60"/>
    </row>
    <row r="8" spans="1:15" x14ac:dyDescent="0.25">
      <c r="A8" s="3" t="s">
        <v>5</v>
      </c>
      <c r="B8" s="3" t="s">
        <v>6</v>
      </c>
      <c r="C8" s="3" t="s">
        <v>2</v>
      </c>
      <c r="D8" s="13" t="s">
        <v>7</v>
      </c>
      <c r="E8" s="14" t="s">
        <v>8</v>
      </c>
      <c r="F8" s="13" t="s">
        <v>4</v>
      </c>
      <c r="G8" s="14" t="s">
        <v>1</v>
      </c>
      <c r="H8" s="13" t="s">
        <v>17</v>
      </c>
      <c r="I8" s="8" t="s">
        <v>15</v>
      </c>
      <c r="J8" s="8" t="s">
        <v>18</v>
      </c>
      <c r="K8" s="17" t="s">
        <v>19</v>
      </c>
      <c r="L8" s="34" t="s">
        <v>12</v>
      </c>
      <c r="M8" s="21" t="s">
        <v>13</v>
      </c>
      <c r="N8" s="35" t="s">
        <v>20</v>
      </c>
      <c r="O8" s="36" t="s">
        <v>16</v>
      </c>
    </row>
    <row r="9" spans="1:15" x14ac:dyDescent="0.25">
      <c r="A9" s="1">
        <f t="shared" ref="A9:A18" si="0">A10/B$6</f>
        <v>613.913253540759</v>
      </c>
      <c r="B9" s="4">
        <f t="shared" ref="B9:B29" si="1">SQRT(A9)</f>
        <v>24.777272923805779</v>
      </c>
      <c r="C9" s="24">
        <f t="shared" ref="C9:C29" si="2">A9/A$19-1</f>
        <v>-0.38608674645924101</v>
      </c>
      <c r="D9" s="15">
        <f t="shared" ref="D9:D29" si="3">D$1/B9</f>
        <v>201.79783365892723</v>
      </c>
      <c r="E9" s="9">
        <f t="shared" ref="E9:E29" si="4">$D$1*B9</f>
        <v>123886.36461902889</v>
      </c>
      <c r="F9" s="5">
        <f t="shared" ref="F9:F29" si="5">D$3*A9+D$4</f>
        <v>255182.09135608037</v>
      </c>
      <c r="G9" s="9">
        <f t="shared" ref="G9:G29" si="6">D9*A9+E9</f>
        <v>247772.7292380578</v>
      </c>
      <c r="H9" s="5">
        <f t="shared" ref="H9:H16" si="7">G9-F9</f>
        <v>-7409.3621180225746</v>
      </c>
      <c r="I9" s="18">
        <f t="shared" ref="I9:I29" si="8">A9*(D9-D$3)+(E9-D$4)</f>
        <v>-7409.3621180225928</v>
      </c>
      <c r="J9" s="18">
        <f t="shared" ref="J9:J29" si="9">(D9-D$19)*(A9-SQRT(A9*A$19))</f>
        <v>-7409.36211802259</v>
      </c>
      <c r="K9" s="19">
        <f>-D$1*(B9-B$19)^2/B$19</f>
        <v>-7409.3621180225919</v>
      </c>
      <c r="L9" s="22">
        <f t="shared" ref="L9:L29" si="10">(2*SQRT(A9/A$19)/(1+A9/A$19)-1)*(A9*D$19+E$19)</f>
        <v>-7409.3621180225982</v>
      </c>
      <c r="M9" s="22">
        <f t="shared" ref="M9:M29" si="11">1/2*(SQRT(A9/A$19)*2-A9/A$19-1)*F$19</f>
        <v>-7409.3621180226046</v>
      </c>
      <c r="N9" s="37">
        <f>K9/F$19</f>
        <v>-2.3430460301920711E-2</v>
      </c>
      <c r="O9" s="39">
        <f>-((B9-B$19)^2)/A$19/2</f>
        <v>-2.3430460301920707E-2</v>
      </c>
    </row>
    <row r="10" spans="1:15" x14ac:dyDescent="0.25">
      <c r="A10" s="1">
        <f t="shared" si="0"/>
        <v>644.60891621779695</v>
      </c>
      <c r="B10" s="4">
        <f t="shared" si="1"/>
        <v>25.389149576498166</v>
      </c>
      <c r="C10" s="24">
        <f t="shared" si="2"/>
        <v>-0.35539108378220308</v>
      </c>
      <c r="D10" s="15">
        <f t="shared" si="3"/>
        <v>196.93452058860302</v>
      </c>
      <c r="E10" s="9">
        <f t="shared" si="4"/>
        <v>126945.74788249083</v>
      </c>
      <c r="F10" s="5">
        <f t="shared" si="5"/>
        <v>260035.50177346345</v>
      </c>
      <c r="G10" s="9">
        <f t="shared" si="6"/>
        <v>253891.49576498166</v>
      </c>
      <c r="H10" s="5">
        <f t="shared" si="7"/>
        <v>-6144.0060084817815</v>
      </c>
      <c r="I10" s="18">
        <f t="shared" si="8"/>
        <v>-6144.0060084818069</v>
      </c>
      <c r="J10" s="18">
        <f t="shared" si="9"/>
        <v>-6144.0060084818015</v>
      </c>
      <c r="K10" s="19">
        <f t="shared" ref="K10:K29" si="12">-D$1*(B10-B$19)^2/B$19</f>
        <v>-6144.0060084818042</v>
      </c>
      <c r="L10" s="22">
        <f t="shared" si="10"/>
        <v>-6144.0060084818178</v>
      </c>
      <c r="M10" s="22">
        <f t="shared" si="11"/>
        <v>-6144.0060084817915</v>
      </c>
      <c r="N10" s="37">
        <f t="shared" ref="N10:N29" si="13">K10/F$19</f>
        <v>-1.9429052944562306E-2</v>
      </c>
      <c r="O10" s="39">
        <f t="shared" ref="O10:O29" si="14">-((B10-B$19)^2)/A$19/2</f>
        <v>-1.9429052944562302E-2</v>
      </c>
    </row>
    <row r="11" spans="1:15" x14ac:dyDescent="0.25">
      <c r="A11" s="1">
        <f t="shared" si="0"/>
        <v>676.83936202868688</v>
      </c>
      <c r="B11" s="4">
        <f t="shared" si="1"/>
        <v>26.016136569996071</v>
      </c>
      <c r="C11" s="24">
        <f t="shared" si="2"/>
        <v>-0.32316063797131311</v>
      </c>
      <c r="D11" s="15">
        <f t="shared" si="3"/>
        <v>192.1884130085021</v>
      </c>
      <c r="E11" s="9">
        <f t="shared" si="4"/>
        <v>130080.68284998035</v>
      </c>
      <c r="F11" s="5">
        <f t="shared" si="5"/>
        <v>265131.58271171572</v>
      </c>
      <c r="G11" s="9">
        <f t="shared" si="6"/>
        <v>260161.36569996068</v>
      </c>
      <c r="H11" s="5">
        <f t="shared" si="7"/>
        <v>-4970.2170117550413</v>
      </c>
      <c r="I11" s="18">
        <f t="shared" si="8"/>
        <v>-4970.217011754994</v>
      </c>
      <c r="J11" s="18">
        <f t="shared" si="9"/>
        <v>-4970.2170117549931</v>
      </c>
      <c r="K11" s="19">
        <f t="shared" si="12"/>
        <v>-4970.2170117549913</v>
      </c>
      <c r="L11" s="22">
        <f t="shared" si="10"/>
        <v>-4970.2170117549858</v>
      </c>
      <c r="M11" s="22">
        <f t="shared" si="11"/>
        <v>-4970.2170117550068</v>
      </c>
      <c r="N11" s="37">
        <f t="shared" si="13"/>
        <v>-1.5717206222461651E-2</v>
      </c>
      <c r="O11" s="39">
        <f t="shared" si="14"/>
        <v>-1.5717206222461647E-2</v>
      </c>
    </row>
    <row r="12" spans="1:15" x14ac:dyDescent="0.25">
      <c r="A12" s="1">
        <f t="shared" si="0"/>
        <v>710.6813301301213</v>
      </c>
      <c r="B12" s="4">
        <f t="shared" si="1"/>
        <v>26.658607055323078</v>
      </c>
      <c r="C12" s="24">
        <f t="shared" si="2"/>
        <v>-0.28931866986987875</v>
      </c>
      <c r="D12" s="15">
        <f t="shared" si="3"/>
        <v>187.55668627486</v>
      </c>
      <c r="E12" s="9">
        <f t="shared" si="4"/>
        <v>133293.03527661538</v>
      </c>
      <c r="F12" s="5">
        <f t="shared" si="5"/>
        <v>270482.46769688057</v>
      </c>
      <c r="G12" s="9">
        <f t="shared" si="6"/>
        <v>266586.07055323076</v>
      </c>
      <c r="H12" s="5">
        <f t="shared" si="7"/>
        <v>-3896.3971436498105</v>
      </c>
      <c r="I12" s="18">
        <f t="shared" si="8"/>
        <v>-3896.3971436497886</v>
      </c>
      <c r="J12" s="18">
        <f t="shared" si="9"/>
        <v>-3896.3971436497764</v>
      </c>
      <c r="K12" s="19">
        <f t="shared" si="12"/>
        <v>-3896.3971436497773</v>
      </c>
      <c r="L12" s="22">
        <f t="shared" si="10"/>
        <v>-3896.3971436497882</v>
      </c>
      <c r="M12" s="22">
        <f t="shared" si="11"/>
        <v>-3896.3971436497918</v>
      </c>
      <c r="N12" s="37">
        <f t="shared" si="13"/>
        <v>-1.2321489642507575E-2</v>
      </c>
      <c r="O12" s="39">
        <f t="shared" si="14"/>
        <v>-1.2321489642507575E-2</v>
      </c>
    </row>
    <row r="13" spans="1:15" x14ac:dyDescent="0.25">
      <c r="A13" s="1">
        <f t="shared" si="0"/>
        <v>746.21539663662736</v>
      </c>
      <c r="B13" s="4">
        <f t="shared" si="1"/>
        <v>27.316943398495876</v>
      </c>
      <c r="C13" s="24">
        <f t="shared" si="2"/>
        <v>-0.25378460336337261</v>
      </c>
      <c r="D13" s="15">
        <f t="shared" si="3"/>
        <v>183.03658381762102</v>
      </c>
      <c r="E13" s="9">
        <f t="shared" si="4"/>
        <v>136584.71699247937</v>
      </c>
      <c r="F13" s="5">
        <f t="shared" si="5"/>
        <v>276100.89693130361</v>
      </c>
      <c r="G13" s="9">
        <f t="shared" si="6"/>
        <v>273169.43398495874</v>
      </c>
      <c r="H13" s="5">
        <f t="shared" si="7"/>
        <v>-2931.4629463448655</v>
      </c>
      <c r="I13" s="18">
        <f t="shared" si="8"/>
        <v>-2931.4629463448873</v>
      </c>
      <c r="J13" s="18">
        <f t="shared" si="9"/>
        <v>-2931.4629463448682</v>
      </c>
      <c r="K13" s="19">
        <f t="shared" si="12"/>
        <v>-2931.4629463448687</v>
      </c>
      <c r="L13" s="22">
        <f t="shared" si="10"/>
        <v>-2931.4629463448773</v>
      </c>
      <c r="M13" s="22">
        <f t="shared" si="11"/>
        <v>-2931.4629463448805</v>
      </c>
      <c r="N13" s="37">
        <f t="shared" si="13"/>
        <v>-9.2700997868377551E-3</v>
      </c>
      <c r="O13" s="39">
        <f t="shared" si="14"/>
        <v>-9.2700997868377533E-3</v>
      </c>
    </row>
    <row r="14" spans="1:15" x14ac:dyDescent="0.25">
      <c r="A14" s="1">
        <f t="shared" si="0"/>
        <v>783.52616646845877</v>
      </c>
      <c r="B14" s="4">
        <f t="shared" si="1"/>
        <v>27.991537408089229</v>
      </c>
      <c r="C14" s="24">
        <f t="shared" si="2"/>
        <v>-0.21647383353154126</v>
      </c>
      <c r="D14" s="15">
        <f t="shared" si="3"/>
        <v>178.62541549986668</v>
      </c>
      <c r="E14" s="9">
        <f t="shared" si="4"/>
        <v>139957.68704044615</v>
      </c>
      <c r="F14" s="5">
        <f t="shared" si="5"/>
        <v>282000.24762744782</v>
      </c>
      <c r="G14" s="9">
        <f t="shared" si="6"/>
        <v>279915.3740808923</v>
      </c>
      <c r="H14" s="5">
        <f t="shared" si="7"/>
        <v>-2084.8735465555219</v>
      </c>
      <c r="I14" s="18">
        <f t="shared" si="8"/>
        <v>-2084.8735465555546</v>
      </c>
      <c r="J14" s="18">
        <f t="shared" si="9"/>
        <v>-2084.873546555551</v>
      </c>
      <c r="K14" s="19">
        <f t="shared" si="12"/>
        <v>-2084.8735465555537</v>
      </c>
      <c r="L14" s="22">
        <f t="shared" si="10"/>
        <v>-2084.8735465555364</v>
      </c>
      <c r="M14" s="22">
        <f t="shared" si="11"/>
        <v>-2084.8735465555496</v>
      </c>
      <c r="N14" s="37">
        <f t="shared" si="13"/>
        <v>-6.5929490405486476E-3</v>
      </c>
      <c r="O14" s="39">
        <f t="shared" si="14"/>
        <v>-6.5929490405486468E-3</v>
      </c>
    </row>
    <row r="15" spans="1:15" x14ac:dyDescent="0.25">
      <c r="A15" s="1">
        <f t="shared" si="0"/>
        <v>822.70247479188174</v>
      </c>
      <c r="B15" s="4">
        <f t="shared" si="1"/>
        <v>28.682790568420671</v>
      </c>
      <c r="C15" s="24">
        <f t="shared" si="2"/>
        <v>-0.17729752520811826</v>
      </c>
      <c r="D15" s="15">
        <f t="shared" si="3"/>
        <v>174.32055601678192</v>
      </c>
      <c r="E15" s="9">
        <f t="shared" si="4"/>
        <v>143413.95284210335</v>
      </c>
      <c r="F15" s="5">
        <f t="shared" si="5"/>
        <v>288194.56585839932</v>
      </c>
      <c r="G15" s="9">
        <f t="shared" si="6"/>
        <v>286827.90568420669</v>
      </c>
      <c r="H15" s="5">
        <f t="shared" si="7"/>
        <v>-1366.6601741926279</v>
      </c>
      <c r="I15" s="18">
        <f t="shared" si="8"/>
        <v>-1366.6601741926243</v>
      </c>
      <c r="J15" s="18">
        <f t="shared" si="9"/>
        <v>-1366.6601741926081</v>
      </c>
      <c r="K15" s="19">
        <f t="shared" si="12"/>
        <v>-1366.6601741926083</v>
      </c>
      <c r="L15" s="22">
        <f t="shared" si="10"/>
        <v>-1366.6601741926388</v>
      </c>
      <c r="M15" s="22">
        <f t="shared" si="11"/>
        <v>-1366.6601741926245</v>
      </c>
      <c r="N15" s="37">
        <f t="shared" si="13"/>
        <v>-4.3217589378911113E-3</v>
      </c>
      <c r="O15" s="39">
        <f t="shared" si="14"/>
        <v>-4.3217589378911113E-3</v>
      </c>
    </row>
    <row r="16" spans="1:15" x14ac:dyDescent="0.25">
      <c r="A16" s="1">
        <f t="shared" si="0"/>
        <v>863.83759853147592</v>
      </c>
      <c r="B16" s="4">
        <f t="shared" si="1"/>
        <v>29.391114278493696</v>
      </c>
      <c r="C16" s="24">
        <f t="shared" si="2"/>
        <v>-0.1361624014685241</v>
      </c>
      <c r="D16" s="15">
        <f t="shared" si="3"/>
        <v>170.11944333320633</v>
      </c>
      <c r="E16" s="9">
        <f t="shared" si="4"/>
        <v>146955.57139246847</v>
      </c>
      <c r="F16" s="5">
        <f t="shared" si="5"/>
        <v>294698.60000089835</v>
      </c>
      <c r="G16" s="9">
        <f t="shared" si="6"/>
        <v>293911.14278493694</v>
      </c>
      <c r="H16" s="5">
        <f t="shared" si="7"/>
        <v>-787.45721596141811</v>
      </c>
      <c r="I16" s="18">
        <f t="shared" si="8"/>
        <v>-787.45721596141266</v>
      </c>
      <c r="J16" s="18">
        <f t="shared" si="9"/>
        <v>-787.45721596139526</v>
      </c>
      <c r="K16" s="19">
        <f t="shared" si="12"/>
        <v>-787.45721596139617</v>
      </c>
      <c r="L16" s="22">
        <f t="shared" si="10"/>
        <v>-787.45721596138401</v>
      </c>
      <c r="M16" s="22">
        <f t="shared" si="11"/>
        <v>-787.45721596139174</v>
      </c>
      <c r="N16" s="37">
        <f t="shared" si="13"/>
        <v>-2.4901583623731104E-3</v>
      </c>
      <c r="O16" s="39">
        <f t="shared" si="14"/>
        <v>-2.4901583623731104E-3</v>
      </c>
    </row>
    <row r="17" spans="1:23" x14ac:dyDescent="0.25">
      <c r="A17" s="1">
        <f t="shared" si="0"/>
        <v>907.02947845804977</v>
      </c>
      <c r="B17" s="4">
        <f t="shared" si="1"/>
        <v>30.116930096841706</v>
      </c>
      <c r="C17" s="24">
        <f t="shared" si="2"/>
        <v>-9.297052154195018E-2</v>
      </c>
      <c r="D17" s="15">
        <f t="shared" si="3"/>
        <v>166.01957715883992</v>
      </c>
      <c r="E17" s="9">
        <f t="shared" si="4"/>
        <v>150584.65048420854</v>
      </c>
      <c r="F17" s="5">
        <f t="shared" si="5"/>
        <v>301527.83585052233</v>
      </c>
      <c r="G17" s="9">
        <f t="shared" si="6"/>
        <v>301169.30096841708</v>
      </c>
      <c r="H17" s="5">
        <f t="shared" ref="H17:H29" si="15">G17-F17</f>
        <v>-358.53488210524665</v>
      </c>
      <c r="I17" s="18">
        <f t="shared" si="8"/>
        <v>-358.53488210525029</v>
      </c>
      <c r="J17" s="18">
        <f t="shared" si="9"/>
        <v>-358.53488210525842</v>
      </c>
      <c r="K17" s="19">
        <f t="shared" si="12"/>
        <v>-358.53488210525893</v>
      </c>
      <c r="L17" s="22">
        <f t="shared" si="10"/>
        <v>-358.53488210523722</v>
      </c>
      <c r="M17" s="22">
        <f t="shared" si="11"/>
        <v>-358.53488210526467</v>
      </c>
      <c r="N17" s="37">
        <f t="shared" si="13"/>
        <v>-1.1337868480725641E-3</v>
      </c>
      <c r="O17" s="39">
        <f t="shared" si="14"/>
        <v>-1.1337868480725639E-3</v>
      </c>
    </row>
    <row r="18" spans="1:23" x14ac:dyDescent="0.25">
      <c r="A18" s="1">
        <f t="shared" si="0"/>
        <v>952.38095238095229</v>
      </c>
      <c r="B18" s="4">
        <f t="shared" si="1"/>
        <v>30.86066999241838</v>
      </c>
      <c r="C18" s="24">
        <f t="shared" si="2"/>
        <v>-4.7619047619047672E-2</v>
      </c>
      <c r="D18" s="15">
        <f t="shared" si="3"/>
        <v>162.01851746019651</v>
      </c>
      <c r="E18" s="9">
        <f t="shared" si="4"/>
        <v>154303.34996209189</v>
      </c>
      <c r="F18" s="5">
        <f t="shared" si="5"/>
        <v>308698.5334926275</v>
      </c>
      <c r="G18" s="9">
        <f t="shared" si="6"/>
        <v>308606.69992418378</v>
      </c>
      <c r="H18" s="5">
        <f t="shared" si="15"/>
        <v>-91.833568443718832</v>
      </c>
      <c r="I18" s="18">
        <f t="shared" si="8"/>
        <v>-91.833568443708373</v>
      </c>
      <c r="J18" s="18">
        <f t="shared" si="9"/>
        <v>-91.833568443685763</v>
      </c>
      <c r="K18" s="19">
        <f t="shared" si="12"/>
        <v>-91.833568443686005</v>
      </c>
      <c r="L18" s="22">
        <f t="shared" si="10"/>
        <v>-91.833568443661264</v>
      </c>
      <c r="M18" s="22">
        <f t="shared" si="11"/>
        <v>-91.83356844366962</v>
      </c>
      <c r="N18" s="37">
        <f t="shared" si="13"/>
        <v>-2.9040324194301212E-4</v>
      </c>
      <c r="O18" s="39">
        <f t="shared" si="14"/>
        <v>-2.9040324194301207E-4</v>
      </c>
    </row>
    <row r="19" spans="1:23" x14ac:dyDescent="0.25">
      <c r="A19" s="25">
        <f>D2</f>
        <v>1000</v>
      </c>
      <c r="B19" s="26">
        <f t="shared" si="1"/>
        <v>31.622776601683793</v>
      </c>
      <c r="C19" s="27">
        <f t="shared" si="2"/>
        <v>0</v>
      </c>
      <c r="D19" s="28">
        <f t="shared" si="3"/>
        <v>158.11388300841898</v>
      </c>
      <c r="E19" s="29">
        <f t="shared" si="4"/>
        <v>158113.88300841895</v>
      </c>
      <c r="F19" s="30">
        <f t="shared" si="5"/>
        <v>316227.76601683791</v>
      </c>
      <c r="G19" s="29">
        <f t="shared" si="6"/>
        <v>316227.76601683791</v>
      </c>
      <c r="H19" s="30">
        <f t="shared" si="15"/>
        <v>0</v>
      </c>
      <c r="I19" s="31">
        <f t="shared" si="8"/>
        <v>0</v>
      </c>
      <c r="J19" s="31">
        <f t="shared" si="9"/>
        <v>0</v>
      </c>
      <c r="K19" s="32">
        <f t="shared" si="12"/>
        <v>0</v>
      </c>
      <c r="L19" s="33">
        <f t="shared" si="10"/>
        <v>0</v>
      </c>
      <c r="M19" s="33">
        <f t="shared" si="11"/>
        <v>0</v>
      </c>
      <c r="N19" s="41">
        <f t="shared" si="13"/>
        <v>0</v>
      </c>
      <c r="O19" s="42">
        <f t="shared" si="14"/>
        <v>0</v>
      </c>
    </row>
    <row r="20" spans="1:23" x14ac:dyDescent="0.25">
      <c r="A20" s="1">
        <f t="shared" ref="A20:A29" si="16">A19*B$6</f>
        <v>1050</v>
      </c>
      <c r="B20" s="4">
        <f t="shared" si="1"/>
        <v>32.403703492039298</v>
      </c>
      <c r="C20" s="24">
        <f t="shared" si="2"/>
        <v>5.0000000000000044E-2</v>
      </c>
      <c r="D20" s="15">
        <f t="shared" si="3"/>
        <v>154.30334996209191</v>
      </c>
      <c r="E20" s="9">
        <f t="shared" si="4"/>
        <v>162018.51746019648</v>
      </c>
      <c r="F20" s="5">
        <f t="shared" si="5"/>
        <v>324133.46016725886</v>
      </c>
      <c r="G20" s="9">
        <f t="shared" si="6"/>
        <v>324037.03492039302</v>
      </c>
      <c r="H20" s="5">
        <f t="shared" si="15"/>
        <v>-96.425246865837835</v>
      </c>
      <c r="I20" s="18">
        <f t="shared" si="8"/>
        <v>-96.425246865890585</v>
      </c>
      <c r="J20" s="18">
        <f t="shared" si="9"/>
        <v>-96.425246865870406</v>
      </c>
      <c r="K20" s="19">
        <f t="shared" si="12"/>
        <v>-96.425246865869468</v>
      </c>
      <c r="L20" s="22">
        <f t="shared" si="10"/>
        <v>-96.425246865808333</v>
      </c>
      <c r="M20" s="22">
        <f t="shared" si="11"/>
        <v>-96.425246865847839</v>
      </c>
      <c r="N20" s="37">
        <f t="shared" si="13"/>
        <v>-3.0492340404016007E-4</v>
      </c>
      <c r="O20" s="39">
        <f t="shared" si="14"/>
        <v>-3.0492340404016007E-4</v>
      </c>
    </row>
    <row r="21" spans="1:23" x14ac:dyDescent="0.25">
      <c r="A21" s="1">
        <f t="shared" si="16"/>
        <v>1102.5</v>
      </c>
      <c r="B21" s="4">
        <f t="shared" si="1"/>
        <v>33.203915431767982</v>
      </c>
      <c r="C21" s="24">
        <f t="shared" si="2"/>
        <v>0.10250000000000004</v>
      </c>
      <c r="D21" s="15">
        <f t="shared" si="3"/>
        <v>150.58465048420854</v>
      </c>
      <c r="E21" s="9">
        <f t="shared" si="4"/>
        <v>166019.57715883991</v>
      </c>
      <c r="F21" s="5">
        <f t="shared" si="5"/>
        <v>332434.4390252009</v>
      </c>
      <c r="G21" s="9">
        <f t="shared" si="6"/>
        <v>332039.15431767981</v>
      </c>
      <c r="H21" s="5">
        <f t="shared" si="15"/>
        <v>-395.28470752108842</v>
      </c>
      <c r="I21" s="18">
        <f t="shared" si="8"/>
        <v>-395.28470752105932</v>
      </c>
      <c r="J21" s="18">
        <f t="shared" si="9"/>
        <v>-395.28470752104823</v>
      </c>
      <c r="K21" s="19">
        <f t="shared" si="12"/>
        <v>-395.28470752104715</v>
      </c>
      <c r="L21" s="22">
        <f t="shared" si="10"/>
        <v>-395.28470752102407</v>
      </c>
      <c r="M21" s="22">
        <f t="shared" si="11"/>
        <v>-395.28470752103897</v>
      </c>
      <c r="N21" s="37">
        <f t="shared" si="13"/>
        <v>-1.2499999999999992E-3</v>
      </c>
      <c r="O21" s="39">
        <f t="shared" si="14"/>
        <v>-1.2499999999999992E-3</v>
      </c>
    </row>
    <row r="22" spans="1:23" x14ac:dyDescent="0.25">
      <c r="A22" s="1">
        <f t="shared" si="16"/>
        <v>1157.625</v>
      </c>
      <c r="B22" s="4">
        <f t="shared" si="1"/>
        <v>34.02388866664127</v>
      </c>
      <c r="C22" s="24">
        <f t="shared" si="2"/>
        <v>0.1576249999999999</v>
      </c>
      <c r="D22" s="15">
        <f t="shared" si="3"/>
        <v>146.95557139246847</v>
      </c>
      <c r="E22" s="9">
        <f t="shared" si="4"/>
        <v>170119.44333320635</v>
      </c>
      <c r="F22" s="5">
        <f t="shared" si="5"/>
        <v>341150.46682603995</v>
      </c>
      <c r="G22" s="9">
        <f t="shared" si="6"/>
        <v>340238.8866664127</v>
      </c>
      <c r="H22" s="5">
        <f t="shared" si="15"/>
        <v>-911.5801596272504</v>
      </c>
      <c r="I22" s="18">
        <f t="shared" si="8"/>
        <v>-911.58015962731406</v>
      </c>
      <c r="J22" s="18">
        <f t="shared" si="9"/>
        <v>-911.58015962731201</v>
      </c>
      <c r="K22" s="19">
        <f t="shared" si="12"/>
        <v>-911.58015962731383</v>
      </c>
      <c r="L22" s="22">
        <f t="shared" si="10"/>
        <v>-911.58015962729712</v>
      </c>
      <c r="M22" s="22">
        <f t="shared" si="11"/>
        <v>-911.58015962728939</v>
      </c>
      <c r="N22" s="37">
        <f t="shared" si="13"/>
        <v>-2.8826695742421799E-3</v>
      </c>
      <c r="O22" s="39">
        <f t="shared" si="14"/>
        <v>-2.8826695742421799E-3</v>
      </c>
    </row>
    <row r="23" spans="1:23" x14ac:dyDescent="0.25">
      <c r="A23" s="1">
        <f t="shared" si="16"/>
        <v>1215.5062500000001</v>
      </c>
      <c r="B23" s="4">
        <f t="shared" si="1"/>
        <v>34.864111203356387</v>
      </c>
      <c r="C23" s="24">
        <f t="shared" si="2"/>
        <v>0.21550625000000023</v>
      </c>
      <c r="D23" s="15">
        <f t="shared" si="3"/>
        <v>143.41395284210336</v>
      </c>
      <c r="E23" s="9">
        <f t="shared" si="4"/>
        <v>174320.55601678195</v>
      </c>
      <c r="F23" s="5">
        <f t="shared" si="5"/>
        <v>350302.29601692106</v>
      </c>
      <c r="G23" s="9">
        <f t="shared" si="6"/>
        <v>348641.1120335639</v>
      </c>
      <c r="H23" s="5">
        <f t="shared" si="15"/>
        <v>-1661.1839833571576</v>
      </c>
      <c r="I23" s="18">
        <f t="shared" si="8"/>
        <v>-1661.1839833571867</v>
      </c>
      <c r="J23" s="18">
        <f t="shared" si="9"/>
        <v>-1661.1839833572071</v>
      </c>
      <c r="K23" s="19">
        <f t="shared" si="12"/>
        <v>-1661.1839833572076</v>
      </c>
      <c r="L23" s="22">
        <f t="shared" si="10"/>
        <v>-1661.1839833572415</v>
      </c>
      <c r="M23" s="22">
        <f t="shared" si="11"/>
        <v>-1661.1839833572271</v>
      </c>
      <c r="N23" s="37">
        <f t="shared" si="13"/>
        <v>-5.2531250000000191E-3</v>
      </c>
      <c r="O23" s="39">
        <f t="shared" si="14"/>
        <v>-5.2531250000000182E-3</v>
      </c>
    </row>
    <row r="24" spans="1:23" x14ac:dyDescent="0.25">
      <c r="A24" s="1">
        <f t="shared" si="16"/>
        <v>1276.2815625000003</v>
      </c>
      <c r="B24" s="4">
        <f t="shared" si="1"/>
        <v>35.725083099973332</v>
      </c>
      <c r="C24" s="24">
        <f t="shared" si="2"/>
        <v>0.27628156250000035</v>
      </c>
      <c r="D24" s="15">
        <f t="shared" si="3"/>
        <v>139.95768704044616</v>
      </c>
      <c r="E24" s="9">
        <f t="shared" si="4"/>
        <v>178625.41549986665</v>
      </c>
      <c r="F24" s="5">
        <f t="shared" si="5"/>
        <v>359911.71666734619</v>
      </c>
      <c r="G24" s="9">
        <f t="shared" si="6"/>
        <v>357250.8309997333</v>
      </c>
      <c r="H24" s="5">
        <f t="shared" si="15"/>
        <v>-2660.8856676128926</v>
      </c>
      <c r="I24" s="18">
        <f t="shared" si="8"/>
        <v>-2660.8856676128598</v>
      </c>
      <c r="J24" s="18">
        <f t="shared" si="9"/>
        <v>-2660.8856676128394</v>
      </c>
      <c r="K24" s="19">
        <f t="shared" si="12"/>
        <v>-2660.8856676128357</v>
      </c>
      <c r="L24" s="22">
        <f t="shared" si="10"/>
        <v>-2660.8856676128175</v>
      </c>
      <c r="M24" s="22">
        <f t="shared" si="11"/>
        <v>-2660.8856676128239</v>
      </c>
      <c r="N24" s="37">
        <f t="shared" si="13"/>
        <v>-8.4144593029542945E-3</v>
      </c>
      <c r="O24" s="39">
        <f t="shared" si="14"/>
        <v>-8.4144593029542927E-3</v>
      </c>
    </row>
    <row r="25" spans="1:23" x14ac:dyDescent="0.25">
      <c r="A25" s="1">
        <f t="shared" si="16"/>
        <v>1340.0956406250004</v>
      </c>
      <c r="B25" s="4">
        <f t="shared" si="1"/>
        <v>36.60731676352421</v>
      </c>
      <c r="C25" s="24">
        <f t="shared" si="2"/>
        <v>0.34009564062500042</v>
      </c>
      <c r="D25" s="15">
        <f t="shared" si="3"/>
        <v>136.58471699247937</v>
      </c>
      <c r="E25" s="9">
        <f t="shared" si="4"/>
        <v>183036.58381762105</v>
      </c>
      <c r="F25" s="5">
        <f t="shared" si="5"/>
        <v>370001.60835029255</v>
      </c>
      <c r="G25" s="9">
        <f t="shared" si="6"/>
        <v>366073.16763524211</v>
      </c>
      <c r="H25" s="5">
        <f t="shared" si="15"/>
        <v>-3928.4407150504412</v>
      </c>
      <c r="I25" s="18">
        <f t="shared" si="8"/>
        <v>-3928.4407150504812</v>
      </c>
      <c r="J25" s="18">
        <f t="shared" si="9"/>
        <v>-3928.440715050484</v>
      </c>
      <c r="K25" s="19">
        <f t="shared" si="12"/>
        <v>-3928.4407150504862</v>
      </c>
      <c r="L25" s="22">
        <f t="shared" si="10"/>
        <v>-3928.4407150504899</v>
      </c>
      <c r="M25" s="22">
        <f t="shared" si="11"/>
        <v>-3928.4407150504971</v>
      </c>
      <c r="N25" s="37">
        <f t="shared" si="13"/>
        <v>-1.2422820312500048E-2</v>
      </c>
      <c r="O25" s="39">
        <f t="shared" si="14"/>
        <v>-1.2422820312500048E-2</v>
      </c>
    </row>
    <row r="26" spans="1:23" x14ac:dyDescent="0.25">
      <c r="A26" s="1">
        <f t="shared" si="16"/>
        <v>1407.1004226562504</v>
      </c>
      <c r="B26" s="4">
        <f t="shared" si="1"/>
        <v>37.511337254971998</v>
      </c>
      <c r="C26" s="24">
        <f t="shared" si="2"/>
        <v>0.40710042265625046</v>
      </c>
      <c r="D26" s="15">
        <f t="shared" si="3"/>
        <v>133.2930352766154</v>
      </c>
      <c r="E26" s="9">
        <f t="shared" si="4"/>
        <v>187556.68627486</v>
      </c>
      <c r="F26" s="5">
        <f t="shared" si="5"/>
        <v>380595.99461738626</v>
      </c>
      <c r="G26" s="9">
        <f t="shared" si="6"/>
        <v>375113.37254971999</v>
      </c>
      <c r="H26" s="5">
        <f t="shared" si="15"/>
        <v>-5482.6220676662633</v>
      </c>
      <c r="I26" s="18">
        <f t="shared" si="8"/>
        <v>-5482.6220676662124</v>
      </c>
      <c r="J26" s="18">
        <f t="shared" si="9"/>
        <v>-5482.6220676662133</v>
      </c>
      <c r="K26" s="19">
        <f t="shared" si="12"/>
        <v>-5482.622067666206</v>
      </c>
      <c r="L26" s="22">
        <f t="shared" si="10"/>
        <v>-5482.6220676661815</v>
      </c>
      <c r="M26" s="22">
        <f t="shared" si="11"/>
        <v>-5482.622067666196</v>
      </c>
      <c r="N26" s="37">
        <f t="shared" si="13"/>
        <v>-1.7337573283727013E-2</v>
      </c>
      <c r="O26" s="39">
        <f t="shared" si="14"/>
        <v>-1.7337573283727009E-2</v>
      </c>
    </row>
    <row r="27" spans="1:23" x14ac:dyDescent="0.25">
      <c r="A27" s="1">
        <f t="shared" si="16"/>
        <v>1477.4554437890631</v>
      </c>
      <c r="B27" s="4">
        <f t="shared" si="1"/>
        <v>38.437682601700416</v>
      </c>
      <c r="C27" s="24">
        <f t="shared" si="2"/>
        <v>0.47745544378906302</v>
      </c>
      <c r="D27" s="15">
        <f t="shared" si="3"/>
        <v>130.08068284998038</v>
      </c>
      <c r="E27" s="9">
        <f t="shared" si="4"/>
        <v>192188.41300850207</v>
      </c>
      <c r="F27" s="5">
        <f t="shared" si="5"/>
        <v>391720.10019783466</v>
      </c>
      <c r="G27" s="9">
        <f t="shared" si="6"/>
        <v>384376.8260170042</v>
      </c>
      <c r="H27" s="5">
        <f t="shared" si="15"/>
        <v>-7343.2741808304563</v>
      </c>
      <c r="I27" s="18">
        <f t="shared" si="8"/>
        <v>-7343.2741808304199</v>
      </c>
      <c r="J27" s="18">
        <f t="shared" si="9"/>
        <v>-7343.2741808304245</v>
      </c>
      <c r="K27" s="19">
        <f t="shared" si="12"/>
        <v>-7343.2741808304181</v>
      </c>
      <c r="L27" s="22">
        <f t="shared" si="10"/>
        <v>-7343.2741808304581</v>
      </c>
      <c r="M27" s="22">
        <f t="shared" si="11"/>
        <v>-7343.2741808304136</v>
      </c>
      <c r="N27" s="37">
        <f t="shared" si="13"/>
        <v>-2.322147189453129E-2</v>
      </c>
      <c r="O27" s="39">
        <f t="shared" si="14"/>
        <v>-2.3221471894531286E-2</v>
      </c>
    </row>
    <row r="28" spans="1:23" x14ac:dyDescent="0.25">
      <c r="A28" s="1">
        <f t="shared" si="16"/>
        <v>1551.3282159785163</v>
      </c>
      <c r="B28" s="4">
        <f t="shared" si="1"/>
        <v>39.386904117720604</v>
      </c>
      <c r="C28" s="24">
        <f t="shared" si="2"/>
        <v>0.55132821597851622</v>
      </c>
      <c r="D28" s="15">
        <f t="shared" si="3"/>
        <v>126.94574788249083</v>
      </c>
      <c r="E28" s="9">
        <f t="shared" si="4"/>
        <v>196934.52058860302</v>
      </c>
      <c r="F28" s="5">
        <f t="shared" si="5"/>
        <v>403400.41105730541</v>
      </c>
      <c r="G28" s="9">
        <f t="shared" si="6"/>
        <v>393869.04117720603</v>
      </c>
      <c r="H28" s="5">
        <f t="shared" si="15"/>
        <v>-9531.3698800993734</v>
      </c>
      <c r="I28" s="18">
        <f t="shared" si="8"/>
        <v>-9531.3698800993734</v>
      </c>
      <c r="J28" s="18">
        <f t="shared" si="9"/>
        <v>-9531.3698800993607</v>
      </c>
      <c r="K28" s="19">
        <f t="shared" si="12"/>
        <v>-9531.3698800993625</v>
      </c>
      <c r="L28" s="22">
        <f t="shared" si="10"/>
        <v>-9531.3698800993843</v>
      </c>
      <c r="M28" s="22">
        <f t="shared" si="11"/>
        <v>-9531.3698800993698</v>
      </c>
      <c r="N28" s="37">
        <f t="shared" si="13"/>
        <v>-3.0140838042639981E-2</v>
      </c>
      <c r="O28" s="39">
        <f t="shared" si="14"/>
        <v>-3.0140838042639978E-2</v>
      </c>
    </row>
    <row r="29" spans="1:23" ht="15.75" thickBot="1" x14ac:dyDescent="0.3">
      <c r="A29" s="1">
        <f t="shared" si="16"/>
        <v>1628.8946267774422</v>
      </c>
      <c r="B29" s="4">
        <f t="shared" si="1"/>
        <v>40.359566731785442</v>
      </c>
      <c r="C29" s="24">
        <f t="shared" si="2"/>
        <v>0.62889462677744223</v>
      </c>
      <c r="D29" s="16">
        <f t="shared" si="3"/>
        <v>123.88636461902891</v>
      </c>
      <c r="E29" s="10">
        <f t="shared" si="4"/>
        <v>201797.83365892721</v>
      </c>
      <c r="F29" s="6">
        <f t="shared" si="5"/>
        <v>415664.73745974974</v>
      </c>
      <c r="G29" s="10">
        <f t="shared" si="6"/>
        <v>403595.66731785442</v>
      </c>
      <c r="H29" s="6">
        <f t="shared" si="15"/>
        <v>-12069.070141895325</v>
      </c>
      <c r="I29" s="7">
        <f t="shared" si="8"/>
        <v>-12069.070141895325</v>
      </c>
      <c r="J29" s="7">
        <f t="shared" si="9"/>
        <v>-12069.070141895327</v>
      </c>
      <c r="K29" s="20">
        <f t="shared" si="12"/>
        <v>-12069.070141895327</v>
      </c>
      <c r="L29" s="23">
        <f t="shared" si="10"/>
        <v>-12069.070141895294</v>
      </c>
      <c r="M29" s="23">
        <f t="shared" si="11"/>
        <v>-12069.070141895312</v>
      </c>
      <c r="N29" s="38">
        <f t="shared" si="13"/>
        <v>-3.8165750888720804E-2</v>
      </c>
      <c r="O29" s="40">
        <f t="shared" si="14"/>
        <v>-3.8165750888720804E-2</v>
      </c>
    </row>
    <row r="30" spans="1:23" x14ac:dyDescent="0.25">
      <c r="A30" s="1"/>
      <c r="B30" s="1"/>
      <c r="D30" s="2"/>
      <c r="E30" s="1"/>
      <c r="F30" s="1"/>
      <c r="G30" s="1"/>
      <c r="H30" s="1"/>
      <c r="I30" s="1"/>
      <c r="J30" s="1"/>
      <c r="P30" s="1"/>
      <c r="Q30" s="1"/>
      <c r="R30" s="1"/>
      <c r="U30" s="1"/>
      <c r="V30" s="1"/>
      <c r="W30" s="1"/>
    </row>
    <row r="31" spans="1:23" x14ac:dyDescent="0.25">
      <c r="A31" s="1"/>
      <c r="B31" s="1"/>
      <c r="D31" s="2"/>
      <c r="E31" s="1"/>
      <c r="F31" s="1"/>
      <c r="G31" s="1"/>
      <c r="H31" s="1"/>
      <c r="I31" s="1"/>
      <c r="J31" s="1"/>
      <c r="P31" s="1"/>
      <c r="Q31" s="1"/>
      <c r="R31" s="1"/>
      <c r="U31" s="1"/>
      <c r="V31" s="1"/>
      <c r="W31" s="1"/>
    </row>
    <row r="32" spans="1:23" x14ac:dyDescent="0.25">
      <c r="A32" s="1"/>
      <c r="B32" s="1"/>
      <c r="D32" s="2"/>
      <c r="E32" s="1"/>
      <c r="F32" s="1"/>
      <c r="G32" s="1"/>
      <c r="H32" s="1"/>
      <c r="I32" s="1"/>
      <c r="J32" s="1"/>
      <c r="P32" s="1"/>
      <c r="Q32" s="1"/>
      <c r="R32" s="1"/>
      <c r="U32" s="1"/>
      <c r="V32" s="1"/>
      <c r="W32" s="1"/>
    </row>
    <row r="33" spans="1:23" x14ac:dyDescent="0.25">
      <c r="A33" s="1"/>
      <c r="B33" s="1"/>
      <c r="D33" s="2"/>
      <c r="E33" s="1"/>
      <c r="F33" s="1"/>
      <c r="G33" s="1"/>
      <c r="H33" s="1"/>
      <c r="I33" s="1"/>
      <c r="J33" s="1"/>
      <c r="P33" s="52"/>
      <c r="Q33" s="53"/>
      <c r="R33" s="51"/>
      <c r="U33" s="1"/>
      <c r="V33" s="1"/>
      <c r="W33" s="1"/>
    </row>
    <row r="34" spans="1:23" x14ac:dyDescent="0.25">
      <c r="A34" s="1"/>
      <c r="B34" s="1"/>
      <c r="D34" s="2"/>
      <c r="E34" s="1"/>
      <c r="F34" s="1"/>
      <c r="G34" s="1"/>
      <c r="H34" s="1"/>
      <c r="I34" s="1"/>
      <c r="J34" s="1"/>
      <c r="P34" s="52"/>
      <c r="Q34" s="54"/>
    </row>
    <row r="35" spans="1:23" x14ac:dyDescent="0.25">
      <c r="A35" s="1"/>
      <c r="B35" s="1"/>
      <c r="D35" s="2"/>
      <c r="E35" s="1"/>
      <c r="F35" s="1"/>
      <c r="G35" s="1"/>
      <c r="H35" s="1"/>
      <c r="I35" s="1"/>
      <c r="J35" s="1"/>
      <c r="P35" s="52"/>
      <c r="Q35" s="54"/>
      <c r="R35" s="51"/>
    </row>
    <row r="36" spans="1:23" x14ac:dyDescent="0.25">
      <c r="A36" s="1"/>
      <c r="B36" s="1"/>
      <c r="D36" s="2"/>
      <c r="E36" s="1"/>
      <c r="F36" s="1"/>
      <c r="G36" s="1"/>
      <c r="H36" s="1"/>
      <c r="I36" s="1"/>
      <c r="J36" s="1"/>
      <c r="P36" s="52"/>
    </row>
    <row r="37" spans="1:23" x14ac:dyDescent="0.25">
      <c r="A37" s="1"/>
      <c r="B37" s="1"/>
      <c r="D37" s="2"/>
      <c r="E37" s="1"/>
      <c r="F37" s="1"/>
      <c r="G37" s="1"/>
      <c r="P37" s="52"/>
      <c r="R37" s="55"/>
    </row>
  </sheetData>
  <mergeCells count="4">
    <mergeCell ref="D7:E7"/>
    <mergeCell ref="F7:G7"/>
    <mergeCell ref="H7:M7"/>
    <mergeCell ref="N7:O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RangePnL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</dc:creator>
  <cp:lastModifiedBy>Eric</cp:lastModifiedBy>
  <dcterms:created xsi:type="dcterms:W3CDTF">2021-11-17T14:29:38Z</dcterms:created>
  <dcterms:modified xsi:type="dcterms:W3CDTF">2022-06-02T13:20:01Z</dcterms:modified>
</cp:coreProperties>
</file>